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e\Desktop\"/>
    </mc:Choice>
  </mc:AlternateContent>
  <bookViews>
    <workbookView xWindow="0" yWindow="0" windowWidth="19200" windowHeight="11295"/>
  </bookViews>
  <sheets>
    <sheet name="stampa (1)" sheetId="2" r:id="rId1"/>
  </sheets>
  <calcPr calcId="152511"/>
</workbook>
</file>

<file path=xl/calcChain.xml><?xml version="1.0" encoding="utf-8"?>
<calcChain xmlns="http://schemas.openxmlformats.org/spreadsheetml/2006/main">
  <c r="C64" i="2" l="1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<sst xmlns="http://schemas.openxmlformats.org/spreadsheetml/2006/main" count="327" uniqueCount="82">
  <si>
    <t>04-10-2022 -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</si>
  <si>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</si>
  <si>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</si>
  <si>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</si>
  <si>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</si>
  <si>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</si>
  <si>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</si>
  <si>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</si>
  <si>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</si>
  <si>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</si>
  <si>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</si>
  <si>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</si>
  <si>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</si>
  <si>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</si>
  <si>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</si>
  <si>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</si>
  <si>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</si>
  <si>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</si>
  <si>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AHAHAHAHAH</t>
  </si>
  <si>
    <t>IT01222120113</t>
  </si>
  <si>
    <t>FATTURA AGGIO RENDICONTO LUGLIO 2022</t>
  </si>
  <si>
    <t>UFAC9A</t>
  </si>
  <si>
    <t>IT00123420119</t>
  </si>
  <si>
    <t>COMPETENZA AGOSTO 2022-DURANTE</t>
  </si>
  <si>
    <t>COMPETENZA AGOSTO 2022-BOUNAIM</t>
  </si>
  <si>
    <t>COMPETENZA AGOSTO 2022-TOI</t>
  </si>
  <si>
    <t>COMPETENZA AGOSTO 2022-COZZANI</t>
  </si>
  <si>
    <t>COMPETENZA AGOSTO 2022-REPETTO</t>
  </si>
  <si>
    <t>COMPETENZA AGOSTO 2022-IVANI</t>
  </si>
  <si>
    <t>IT02863660359</t>
  </si>
  <si>
    <t>Servizio Rifiuti - PEF 2022-luglio 2022</t>
  </si>
  <si>
    <t>COMPETENZA LUGLIO 2022-DURANTE</t>
  </si>
  <si>
    <t>COMPETENZA LUGLIO 2022-BOUNAIM</t>
  </si>
  <si>
    <t>COMPETENZA LUGLIO 2022-TOI</t>
  </si>
  <si>
    <t>COMPETENZA LUGLIO 2022-COZZANI</t>
  </si>
  <si>
    <t>COMPETENZA LUGLIO 2022-LUGLIO</t>
  </si>
  <si>
    <t>COMPETENZA LUGLIO 2022-IVANI</t>
  </si>
  <si>
    <t>N</t>
  </si>
  <si>
    <t>IT01659060337</t>
  </si>
  <si>
    <t>NOTA CREDITO FATT.N.126/V3 DEL 30/04/2022</t>
  </si>
  <si>
    <t>NOTA CREDITOP FATT.N.119/V3 DEL 30/04/2022-PASTI SCUOLA INFANZIA APRILE 2022</t>
  </si>
  <si>
    <t>N.341 PASTI SCUOLA INFANZIA APRILE 2022-ERRATA</t>
  </si>
  <si>
    <t>N.102 PASTI APRILE 2022-SCUOLA PRIMARIA-FATTURA ERRATA</t>
  </si>
  <si>
    <t>IT15844561009</t>
  </si>
  <si>
    <t>STORNO NOTA CREDITO8403287834/2021</t>
  </si>
  <si>
    <t>ACCREDITI DIVERSI FATTURA 8403289830/2021</t>
  </si>
  <si>
    <t>nota credito</t>
  </si>
  <si>
    <t>Descrizione Contratto CONSIPEE17_7__V_VAR-NOTA CREDITO APRILE 2021</t>
  </si>
  <si>
    <t>IT00488410010</t>
  </si>
  <si>
    <t>DIMINUZIONE PARZIALE FATTURA 6/2021 LINEA 018713040884</t>
  </si>
  <si>
    <t>Descrizione Contratto CONSIPEE17_7__V_VAR</t>
  </si>
  <si>
    <t>IT00764230116</t>
  </si>
  <si>
    <t>NOTA ACCREDITO FATTURA 1300003/21</t>
  </si>
  <si>
    <t>Descrizione Contratto CONSIPEE17_7__V_VAR-CENTRO CONGRESSI</t>
  </si>
  <si>
    <t>Descrizione Contratto CONSIPEE17_7__V_VAR-ELEMENTARE</t>
  </si>
  <si>
    <t>Descrizione Contratto CONSIPEE17_7__V_VAR-MATERNA</t>
  </si>
  <si>
    <t>Descrizione Contratto CONSIPEE17_7__V_VAR-MEDIE</t>
  </si>
  <si>
    <t>IT02242850341</t>
  </si>
  <si>
    <t>07350060007001 - GP - VIA CAVOUR 19020 BRUGNATO SP-NOTA CREDITO PALESTRA FATT.N.2300011/2021</t>
  </si>
  <si>
    <t>07350060202002 - GP - VIA CIRCONVALLAZIONE NORD 19020 BRUGNATO SP-FATTURA 2300013 DEL 11/05/2021 RESPINTA</t>
  </si>
  <si>
    <t>IT01260110117</t>
  </si>
  <si>
    <t>NOTA CREDITO FATTURA 54/PA DEL 23/10/2020</t>
  </si>
  <si>
    <t>IT06655971007</t>
  </si>
  <si>
    <t>IT01704760097</t>
  </si>
  <si>
    <t>storno totale fattura VE1/330 per errato registro iva</t>
  </si>
  <si>
    <t>Nota credito fatt.n.2030044084 del 30/09/2020</t>
  </si>
  <si>
    <t>vedi nota credito 2030044501 del 14/10/2020</t>
  </si>
  <si>
    <t>IT01368060453</t>
  </si>
  <si>
    <t>AFFIDAMENTO LAVORI PER LA SCUOLA MATERNA BRUGNATO</t>
  </si>
  <si>
    <t>LNGGTN82B06I438K</t>
  </si>
  <si>
    <t>IT06257951217</t>
  </si>
  <si>
    <t>NOTA CREDITO FATTURA N.298/2019</t>
  </si>
  <si>
    <t>IT01164310359</t>
  </si>
  <si>
    <t>NOTA DI CREDITO</t>
  </si>
  <si>
    <t>IT01089910119</t>
  </si>
  <si>
    <t>IT01156370114</t>
  </si>
  <si>
    <t>NOTA CREDITO FATT.109/PA DEL 30/11/2018</t>
  </si>
  <si>
    <t>IT04705810150</t>
  </si>
  <si>
    <t>NC IVA SPLIT PAYMENT-FATT.40132018P00000658769/2018</t>
  </si>
  <si>
    <t>FATTURA 1^ BIM.2016-NUMERO ERRATO SCUOLA INFANZIA</t>
  </si>
  <si>
    <t>IT11099320159</t>
  </si>
  <si>
    <t>RIPARAZIONE TABELLONE LUMINOSO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</si>
</sst>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topLeftCell="H1" workbookViewId="0"/>
  </sheetViews>
  <sheetFormatPr defaultRowHeight="15" x14ac:dyDescent="0.2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14.85546875" bestFit="1" customWidth="1"/>
    <col min="9" max="9" width="18.425781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 x14ac:dyDescent="0.25">
      <c r="A1" s="1" t="s">
        <v>0</v>
      </c>
      <c r="B1" s="2">
        <v>0.45738425925925924</v>
      </c>
    </row>
    <row r="2" spans="1:1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x14ac:dyDescent="0.25">
      <c r="A3" s="4" t="s">
        <v>17</v>
      </c>
      <c r="B3" s="5">
        <v>44799</v>
      </c>
      <c r="C3" s="4" t="str">
        <f>"312/PA"</f>
        <v>312/PA</v>
      </c>
      <c r="D3" s="4">
        <v>7904873531</v>
      </c>
      <c r="E3" s="5">
        <v>44805</v>
      </c>
      <c r="F3" s="4">
        <v>564</v>
      </c>
      <c r="G3" s="4">
        <v>4171</v>
      </c>
      <c r="H3" s="4" t="s">
        <v>18</v>
      </c>
      <c r="I3" s="4">
        <v>1222120113</v>
      </c>
      <c r="J3" s="4" t="s">
        <v>19</v>
      </c>
      <c r="K3" s="4" t="s">
        <v>20</v>
      </c>
      <c r="L3" s="6">
        <v>15384.27</v>
      </c>
      <c r="M3" s="6">
        <v>12610.06</v>
      </c>
      <c r="N3" s="5">
        <v>44829</v>
      </c>
      <c r="O3" s="4"/>
      <c r="P3" s="4" t="s">
        <v>21</v>
      </c>
    </row>
    <row r="4" spans="1:16" x14ac:dyDescent="0.25">
      <c r="A4" s="4" t="s">
        <v>17</v>
      </c>
      <c r="B4" s="5">
        <v>44775</v>
      </c>
      <c r="C4" s="4" t="str">
        <f>"28586-2022"</f>
        <v>28586-2022</v>
      </c>
      <c r="D4" s="4">
        <v>7904681105</v>
      </c>
      <c r="E4" s="5">
        <v>44819</v>
      </c>
      <c r="F4" s="4">
        <v>597</v>
      </c>
      <c r="G4" s="4">
        <v>369</v>
      </c>
      <c r="H4" s="4" t="s">
        <v>18</v>
      </c>
      <c r="I4" s="4">
        <v>123420119</v>
      </c>
      <c r="J4" s="4" t="s">
        <v>22</v>
      </c>
      <c r="K4" s="4" t="s">
        <v>23</v>
      </c>
      <c r="L4" s="4">
        <v>159.71</v>
      </c>
      <c r="M4" s="4">
        <v>159.71</v>
      </c>
      <c r="N4" s="5">
        <v>44829</v>
      </c>
      <c r="O4" s="4"/>
      <c r="P4" s="4" t="s">
        <v>21</v>
      </c>
    </row>
    <row r="5" spans="1:16" x14ac:dyDescent="0.25">
      <c r="A5" s="4" t="s">
        <v>17</v>
      </c>
      <c r="B5" s="5">
        <v>44775</v>
      </c>
      <c r="C5" s="4" t="str">
        <f>"28587-2022"</f>
        <v>28587-2022</v>
      </c>
      <c r="D5" s="4">
        <v>7904731298</v>
      </c>
      <c r="E5" s="5">
        <v>44819</v>
      </c>
      <c r="F5" s="4">
        <v>594</v>
      </c>
      <c r="G5" s="4">
        <v>369</v>
      </c>
      <c r="H5" s="4" t="s">
        <v>18</v>
      </c>
      <c r="I5" s="4">
        <v>123420119</v>
      </c>
      <c r="J5" s="4" t="s">
        <v>22</v>
      </c>
      <c r="K5" s="4" t="s">
        <v>24</v>
      </c>
      <c r="L5" s="4">
        <v>158.01</v>
      </c>
      <c r="M5" s="4">
        <v>158.01</v>
      </c>
      <c r="N5" s="5">
        <v>44829</v>
      </c>
      <c r="O5" s="4"/>
      <c r="P5" s="4" t="s">
        <v>21</v>
      </c>
    </row>
    <row r="6" spans="1:16" x14ac:dyDescent="0.25">
      <c r="A6" s="4" t="s">
        <v>17</v>
      </c>
      <c r="B6" s="5">
        <v>44775</v>
      </c>
      <c r="C6" s="4" t="str">
        <f>"28588-2022"</f>
        <v>28588-2022</v>
      </c>
      <c r="D6" s="4">
        <v>7904634790</v>
      </c>
      <c r="E6" s="5">
        <v>44819</v>
      </c>
      <c r="F6" s="4">
        <v>595</v>
      </c>
      <c r="G6" s="4">
        <v>369</v>
      </c>
      <c r="H6" s="4" t="s">
        <v>18</v>
      </c>
      <c r="I6" s="4">
        <v>123420119</v>
      </c>
      <c r="J6" s="4" t="s">
        <v>22</v>
      </c>
      <c r="K6" s="4" t="s">
        <v>25</v>
      </c>
      <c r="L6" s="4">
        <v>112.46</v>
      </c>
      <c r="M6" s="4">
        <v>112.46</v>
      </c>
      <c r="N6" s="5">
        <v>44829</v>
      </c>
      <c r="O6" s="4"/>
      <c r="P6" s="4" t="s">
        <v>21</v>
      </c>
    </row>
    <row r="7" spans="1:16" x14ac:dyDescent="0.25">
      <c r="A7" s="4" t="s">
        <v>17</v>
      </c>
      <c r="B7" s="5">
        <v>44775</v>
      </c>
      <c r="C7" s="4" t="str">
        <f>"28589-2022"</f>
        <v>28589-2022</v>
      </c>
      <c r="D7" s="4">
        <v>7904617679</v>
      </c>
      <c r="E7" s="5">
        <v>44819</v>
      </c>
      <c r="F7" s="4">
        <v>596</v>
      </c>
      <c r="G7" s="4">
        <v>369</v>
      </c>
      <c r="H7" s="4" t="s">
        <v>18</v>
      </c>
      <c r="I7" s="4">
        <v>123420119</v>
      </c>
      <c r="J7" s="4" t="s">
        <v>22</v>
      </c>
      <c r="K7" s="4" t="s">
        <v>26</v>
      </c>
      <c r="L7" s="4">
        <v>112.46</v>
      </c>
      <c r="M7" s="4">
        <v>112.46</v>
      </c>
      <c r="N7" s="5">
        <v>44829</v>
      </c>
      <c r="O7" s="4"/>
      <c r="P7" s="4" t="s">
        <v>21</v>
      </c>
    </row>
    <row r="8" spans="1:16" x14ac:dyDescent="0.25">
      <c r="A8" s="4" t="s">
        <v>17</v>
      </c>
      <c r="B8" s="5">
        <v>44775</v>
      </c>
      <c r="C8" s="4" t="str">
        <f>"28590-2022"</f>
        <v>28590-2022</v>
      </c>
      <c r="D8" s="4">
        <v>7904786624</v>
      </c>
      <c r="E8" s="5">
        <v>44819</v>
      </c>
      <c r="F8" s="4">
        <v>598</v>
      </c>
      <c r="G8" s="4">
        <v>369</v>
      </c>
      <c r="H8" s="4" t="s">
        <v>18</v>
      </c>
      <c r="I8" s="4">
        <v>123420119</v>
      </c>
      <c r="J8" s="4" t="s">
        <v>22</v>
      </c>
      <c r="K8" s="4" t="s">
        <v>27</v>
      </c>
      <c r="L8" s="4">
        <v>112.46</v>
      </c>
      <c r="M8" s="4">
        <v>112.46</v>
      </c>
      <c r="N8" s="5">
        <v>44829</v>
      </c>
      <c r="O8" s="4"/>
      <c r="P8" s="4" t="s">
        <v>21</v>
      </c>
    </row>
    <row r="9" spans="1:16" x14ac:dyDescent="0.25">
      <c r="A9" s="4" t="s">
        <v>17</v>
      </c>
      <c r="B9" s="5">
        <v>44775</v>
      </c>
      <c r="C9" s="4" t="str">
        <f>"28595-2022"</f>
        <v>28595-2022</v>
      </c>
      <c r="D9" s="4">
        <v>7904617826</v>
      </c>
      <c r="E9" s="5">
        <v>44819</v>
      </c>
      <c r="F9" s="4">
        <v>599</v>
      </c>
      <c r="G9" s="4">
        <v>369</v>
      </c>
      <c r="H9" s="4" t="s">
        <v>18</v>
      </c>
      <c r="I9" s="4">
        <v>123420119</v>
      </c>
      <c r="J9" s="4" t="s">
        <v>22</v>
      </c>
      <c r="K9" s="4" t="s">
        <v>28</v>
      </c>
      <c r="L9" s="4">
        <v>260.10000000000002</v>
      </c>
      <c r="M9" s="4">
        <v>260.10000000000002</v>
      </c>
      <c r="N9" s="5">
        <v>44829</v>
      </c>
      <c r="O9" s="4"/>
      <c r="P9" s="4" t="s">
        <v>21</v>
      </c>
    </row>
    <row r="10" spans="1:16" x14ac:dyDescent="0.25">
      <c r="A10" s="4" t="s">
        <v>17</v>
      </c>
      <c r="B10" s="5">
        <v>44753</v>
      </c>
      <c r="C10" s="4" t="str">
        <f>"27002226000216"</f>
        <v>27002226000216</v>
      </c>
      <c r="D10" s="4">
        <v>7625645982</v>
      </c>
      <c r="E10" s="5">
        <v>44763</v>
      </c>
      <c r="F10" s="4">
        <v>493</v>
      </c>
      <c r="G10" s="4">
        <v>1843</v>
      </c>
      <c r="H10" s="4" t="s">
        <v>18</v>
      </c>
      <c r="I10" s="4">
        <v>1035830114</v>
      </c>
      <c r="J10" s="4" t="s">
        <v>29</v>
      </c>
      <c r="K10" s="4" t="s">
        <v>30</v>
      </c>
      <c r="L10" s="6">
        <v>39275.040000000001</v>
      </c>
      <c r="M10" s="6">
        <v>35704.58</v>
      </c>
      <c r="N10" s="5">
        <v>44816</v>
      </c>
      <c r="O10" s="4"/>
      <c r="P10" s="4" t="s">
        <v>21</v>
      </c>
    </row>
    <row r="11" spans="1:16" x14ac:dyDescent="0.25">
      <c r="A11" s="4" t="s">
        <v>17</v>
      </c>
      <c r="B11" s="5">
        <v>44745</v>
      </c>
      <c r="C11" s="4" t="str">
        <f>"24949-2022"</f>
        <v>24949-2022</v>
      </c>
      <c r="D11" s="4">
        <v>7681963499</v>
      </c>
      <c r="E11" s="5">
        <v>44767</v>
      </c>
      <c r="F11" s="4">
        <v>497</v>
      </c>
      <c r="G11" s="4">
        <v>369</v>
      </c>
      <c r="H11" s="4" t="s">
        <v>18</v>
      </c>
      <c r="I11" s="4">
        <v>123420119</v>
      </c>
      <c r="J11" s="4" t="s">
        <v>22</v>
      </c>
      <c r="K11" s="4" t="s">
        <v>31</v>
      </c>
      <c r="L11" s="4">
        <v>159.71</v>
      </c>
      <c r="M11" s="4">
        <v>159.71</v>
      </c>
      <c r="N11" s="5">
        <v>44791</v>
      </c>
      <c r="O11" s="4"/>
      <c r="P11" s="4" t="s">
        <v>21</v>
      </c>
    </row>
    <row r="12" spans="1:16" x14ac:dyDescent="0.25">
      <c r="A12" s="4" t="s">
        <v>17</v>
      </c>
      <c r="B12" s="5">
        <v>44745</v>
      </c>
      <c r="C12" s="4" t="str">
        <f>"24950-2022"</f>
        <v>24950-2022</v>
      </c>
      <c r="D12" s="4">
        <v>7681948475</v>
      </c>
      <c r="E12" s="5">
        <v>44767</v>
      </c>
      <c r="F12" s="4">
        <v>500</v>
      </c>
      <c r="G12" s="4">
        <v>369</v>
      </c>
      <c r="H12" s="4" t="s">
        <v>18</v>
      </c>
      <c r="I12" s="4">
        <v>123420119</v>
      </c>
      <c r="J12" s="4" t="s">
        <v>22</v>
      </c>
      <c r="K12" s="4" t="s">
        <v>32</v>
      </c>
      <c r="L12" s="4">
        <v>158.01</v>
      </c>
      <c r="M12" s="4">
        <v>158.01</v>
      </c>
      <c r="N12" s="5">
        <v>44791</v>
      </c>
      <c r="O12" s="4"/>
      <c r="P12" s="4" t="s">
        <v>21</v>
      </c>
    </row>
    <row r="13" spans="1:16" x14ac:dyDescent="0.25">
      <c r="A13" s="4" t="s">
        <v>17</v>
      </c>
      <c r="B13" s="5">
        <v>44745</v>
      </c>
      <c r="C13" s="4" t="str">
        <f>"24951-2022"</f>
        <v>24951-2022</v>
      </c>
      <c r="D13" s="4">
        <v>7681889982</v>
      </c>
      <c r="E13" s="5">
        <v>44767</v>
      </c>
      <c r="F13" s="4">
        <v>499</v>
      </c>
      <c r="G13" s="4">
        <v>369</v>
      </c>
      <c r="H13" s="4" t="s">
        <v>18</v>
      </c>
      <c r="I13" s="4">
        <v>123420119</v>
      </c>
      <c r="J13" s="4" t="s">
        <v>22</v>
      </c>
      <c r="K13" s="4" t="s">
        <v>33</v>
      </c>
      <c r="L13" s="4">
        <v>112.46</v>
      </c>
      <c r="M13" s="4">
        <v>112.46</v>
      </c>
      <c r="N13" s="5">
        <v>44791</v>
      </c>
      <c r="O13" s="4"/>
      <c r="P13" s="4" t="s">
        <v>21</v>
      </c>
    </row>
    <row r="14" spans="1:16" x14ac:dyDescent="0.25">
      <c r="A14" s="4" t="s">
        <v>17</v>
      </c>
      <c r="B14" s="5">
        <v>44745</v>
      </c>
      <c r="C14" s="4" t="str">
        <f>"24952-2022"</f>
        <v>24952-2022</v>
      </c>
      <c r="D14" s="4">
        <v>7681948555</v>
      </c>
      <c r="E14" s="5">
        <v>44767</v>
      </c>
      <c r="F14" s="4">
        <v>502</v>
      </c>
      <c r="G14" s="4">
        <v>369</v>
      </c>
      <c r="H14" s="4" t="s">
        <v>18</v>
      </c>
      <c r="I14" s="4">
        <v>123420119</v>
      </c>
      <c r="J14" s="4" t="s">
        <v>22</v>
      </c>
      <c r="K14" s="4" t="s">
        <v>34</v>
      </c>
      <c r="L14" s="4">
        <v>112.46</v>
      </c>
      <c r="M14" s="4">
        <v>112.46</v>
      </c>
      <c r="N14" s="5">
        <v>44791</v>
      </c>
      <c r="O14" s="4"/>
      <c r="P14" s="4" t="s">
        <v>21</v>
      </c>
    </row>
    <row r="15" spans="1:16" x14ac:dyDescent="0.25">
      <c r="A15" s="4" t="s">
        <v>17</v>
      </c>
      <c r="B15" s="5">
        <v>44745</v>
      </c>
      <c r="C15" s="4" t="str">
        <f>"24953-2022"</f>
        <v>24953-2022</v>
      </c>
      <c r="D15" s="4">
        <v>7681963507</v>
      </c>
      <c r="E15" s="5">
        <v>44767</v>
      </c>
      <c r="F15" s="4">
        <v>501</v>
      </c>
      <c r="G15" s="4">
        <v>369</v>
      </c>
      <c r="H15" s="4" t="s">
        <v>18</v>
      </c>
      <c r="I15" s="4">
        <v>123420119</v>
      </c>
      <c r="J15" s="4" t="s">
        <v>22</v>
      </c>
      <c r="K15" s="4" t="s">
        <v>35</v>
      </c>
      <c r="L15" s="4">
        <v>112.46</v>
      </c>
      <c r="M15" s="4">
        <v>112.46</v>
      </c>
      <c r="N15" s="5">
        <v>44791</v>
      </c>
      <c r="O15" s="4"/>
      <c r="P15" s="4" t="s">
        <v>21</v>
      </c>
    </row>
    <row r="16" spans="1:16" x14ac:dyDescent="0.25">
      <c r="A16" s="4" t="s">
        <v>17</v>
      </c>
      <c r="B16" s="5">
        <v>44745</v>
      </c>
      <c r="C16" s="4" t="str">
        <f>"24958-2022"</f>
        <v>24958-2022</v>
      </c>
      <c r="D16" s="4">
        <v>7681983691</v>
      </c>
      <c r="E16" s="5">
        <v>44767</v>
      </c>
      <c r="F16" s="4">
        <v>498</v>
      </c>
      <c r="G16" s="4">
        <v>369</v>
      </c>
      <c r="H16" s="4" t="s">
        <v>18</v>
      </c>
      <c r="I16" s="4">
        <v>123420119</v>
      </c>
      <c r="J16" s="4" t="s">
        <v>22</v>
      </c>
      <c r="K16" s="4" t="s">
        <v>36</v>
      </c>
      <c r="L16" s="4">
        <v>199.44</v>
      </c>
      <c r="M16" s="4">
        <v>199.44</v>
      </c>
      <c r="N16" s="5">
        <v>44791</v>
      </c>
      <c r="O16" s="4"/>
      <c r="P16" s="4" t="s">
        <v>21</v>
      </c>
    </row>
    <row r="17" spans="1:16" x14ac:dyDescent="0.25">
      <c r="A17" s="4" t="s">
        <v>37</v>
      </c>
      <c r="B17" s="5">
        <v>44742</v>
      </c>
      <c r="C17" s="4" t="str">
        <f>"000176/V3"</f>
        <v>000176/V3</v>
      </c>
      <c r="D17" s="4">
        <v>7621368097</v>
      </c>
      <c r="E17" s="5">
        <v>44756</v>
      </c>
      <c r="F17" s="4">
        <v>461</v>
      </c>
      <c r="G17" s="4">
        <v>4278</v>
      </c>
      <c r="H17" s="4" t="s">
        <v>18</v>
      </c>
      <c r="I17" s="4">
        <v>1659060337</v>
      </c>
      <c r="J17" s="4" t="s">
        <v>38</v>
      </c>
      <c r="K17" s="4" t="s">
        <v>39</v>
      </c>
      <c r="L17" s="4">
        <v>-679.97</v>
      </c>
      <c r="M17" s="4">
        <v>-653.82000000000005</v>
      </c>
      <c r="N17" s="5">
        <v>44804</v>
      </c>
      <c r="O17" s="4"/>
      <c r="P17" s="4" t="s">
        <v>21</v>
      </c>
    </row>
    <row r="18" spans="1:16" x14ac:dyDescent="0.25">
      <c r="A18" s="4" t="s">
        <v>37</v>
      </c>
      <c r="B18" s="5">
        <v>44742</v>
      </c>
      <c r="C18" s="4" t="str">
        <f>"000177/V3"</f>
        <v>000177/V3</v>
      </c>
      <c r="D18" s="4">
        <v>7621376853</v>
      </c>
      <c r="E18" s="5">
        <v>44756</v>
      </c>
      <c r="F18" s="4">
        <v>459</v>
      </c>
      <c r="G18" s="4">
        <v>4278</v>
      </c>
      <c r="H18" s="4" t="s">
        <v>18</v>
      </c>
      <c r="I18" s="4">
        <v>1659060337</v>
      </c>
      <c r="J18" s="4" t="s">
        <v>38</v>
      </c>
      <c r="K18" s="4" t="s">
        <v>40</v>
      </c>
      <c r="L18" s="6">
        <v>-2273.2399999999998</v>
      </c>
      <c r="M18" s="6">
        <v>-2185.81</v>
      </c>
      <c r="N18" s="5">
        <v>44804</v>
      </c>
      <c r="O18" s="4"/>
      <c r="P18" s="4" t="s">
        <v>21</v>
      </c>
    </row>
    <row r="19" spans="1:16" x14ac:dyDescent="0.25">
      <c r="A19" s="4" t="s">
        <v>17</v>
      </c>
      <c r="B19" s="5">
        <v>44681</v>
      </c>
      <c r="C19" s="4" t="str">
        <f>"000119/V3"</f>
        <v>000119/V3</v>
      </c>
      <c r="D19" s="4">
        <v>7204938209</v>
      </c>
      <c r="E19" s="5">
        <v>44756</v>
      </c>
      <c r="F19" s="4">
        <v>458</v>
      </c>
      <c r="G19" s="4">
        <v>4278</v>
      </c>
      <c r="H19" s="4" t="s">
        <v>18</v>
      </c>
      <c r="I19" s="4">
        <v>1659060337</v>
      </c>
      <c r="J19" s="4" t="s">
        <v>38</v>
      </c>
      <c r="K19" s="4" t="s">
        <v>41</v>
      </c>
      <c r="L19" s="6">
        <v>2273.2399999999998</v>
      </c>
      <c r="M19" s="6">
        <v>2185.81</v>
      </c>
      <c r="N19" s="5">
        <v>44742</v>
      </c>
      <c r="O19" s="4"/>
      <c r="P19" s="4" t="s">
        <v>21</v>
      </c>
    </row>
    <row r="20" spans="1:16" x14ac:dyDescent="0.25">
      <c r="A20" s="4" t="s">
        <v>17</v>
      </c>
      <c r="B20" s="5">
        <v>44681</v>
      </c>
      <c r="C20" s="4" t="str">
        <f>"000126/V3"</f>
        <v>000126/V3</v>
      </c>
      <c r="D20" s="4">
        <v>7204351013</v>
      </c>
      <c r="E20" s="5">
        <v>44756</v>
      </c>
      <c r="F20" s="4">
        <v>460</v>
      </c>
      <c r="G20" s="4">
        <v>4278</v>
      </c>
      <c r="H20" s="4" t="s">
        <v>18</v>
      </c>
      <c r="I20" s="4">
        <v>1659060337</v>
      </c>
      <c r="J20" s="4" t="s">
        <v>38</v>
      </c>
      <c r="K20" s="4" t="s">
        <v>42</v>
      </c>
      <c r="L20" s="4">
        <v>679.97</v>
      </c>
      <c r="M20" s="4">
        <v>653.82000000000005</v>
      </c>
      <c r="N20" s="5">
        <v>44742</v>
      </c>
      <c r="O20" s="4"/>
      <c r="P20" s="4" t="s">
        <v>21</v>
      </c>
    </row>
    <row r="21" spans="1:16" x14ac:dyDescent="0.25">
      <c r="A21" s="4" t="s">
        <v>17</v>
      </c>
      <c r="B21" s="5">
        <v>44529</v>
      </c>
      <c r="C21" s="4" t="str">
        <f>"008403289830"</f>
        <v>008403289830</v>
      </c>
      <c r="D21" s="4">
        <v>6233260379</v>
      </c>
      <c r="E21" s="5">
        <v>44561</v>
      </c>
      <c r="F21" s="4">
        <v>856</v>
      </c>
      <c r="G21" s="4">
        <v>2151</v>
      </c>
      <c r="H21" s="4" t="s">
        <v>18</v>
      </c>
      <c r="I21" s="4">
        <v>6655971007</v>
      </c>
      <c r="J21" s="4" t="s">
        <v>43</v>
      </c>
      <c r="K21" s="4" t="s">
        <v>44</v>
      </c>
      <c r="L21" s="4">
        <v>18.239999999999998</v>
      </c>
      <c r="M21" s="4">
        <v>14.95</v>
      </c>
      <c r="N21" s="5">
        <v>44560</v>
      </c>
      <c r="O21" s="4"/>
      <c r="P21" s="4" t="s">
        <v>21</v>
      </c>
    </row>
    <row r="22" spans="1:16" x14ac:dyDescent="0.25">
      <c r="A22" s="4" t="s">
        <v>37</v>
      </c>
      <c r="B22" s="5">
        <v>44523</v>
      </c>
      <c r="C22" s="4" t="str">
        <f>"008403287834"</f>
        <v>008403287834</v>
      </c>
      <c r="D22" s="4">
        <v>6206717191</v>
      </c>
      <c r="E22" s="5">
        <v>44561</v>
      </c>
      <c r="F22" s="4">
        <v>857</v>
      </c>
      <c r="G22" s="4">
        <v>2151</v>
      </c>
      <c r="H22" s="4" t="s">
        <v>18</v>
      </c>
      <c r="I22" s="4">
        <v>6655971007</v>
      </c>
      <c r="J22" s="4" t="s">
        <v>43</v>
      </c>
      <c r="K22" s="4" t="s">
        <v>45</v>
      </c>
      <c r="L22" s="4">
        <v>-18.239999999999998</v>
      </c>
      <c r="M22" s="4">
        <v>-14.95</v>
      </c>
      <c r="N22" s="5">
        <v>44554</v>
      </c>
      <c r="O22" s="4"/>
      <c r="P22" s="4" t="s">
        <v>21</v>
      </c>
    </row>
    <row r="23" spans="1:16" x14ac:dyDescent="0.25">
      <c r="A23" s="4" t="s">
        <v>37</v>
      </c>
      <c r="B23" s="5">
        <v>44518</v>
      </c>
      <c r="C23" s="4" t="str">
        <f>"008403286251"</f>
        <v>008403286251</v>
      </c>
      <c r="D23" s="4">
        <v>6179211528</v>
      </c>
      <c r="E23" s="5">
        <v>44579</v>
      </c>
      <c r="F23" s="4">
        <v>40</v>
      </c>
      <c r="G23" s="4">
        <v>2151</v>
      </c>
      <c r="H23" s="4" t="s">
        <v>18</v>
      </c>
      <c r="I23" s="4">
        <v>6655971007</v>
      </c>
      <c r="J23" s="4" t="s">
        <v>43</v>
      </c>
      <c r="K23" s="4" t="s">
        <v>46</v>
      </c>
      <c r="L23" s="4">
        <v>-18.239999999999998</v>
      </c>
      <c r="M23" s="4">
        <v>-14.95</v>
      </c>
      <c r="N23" s="5">
        <v>44549</v>
      </c>
      <c r="O23" s="4"/>
      <c r="P23" s="4" t="s">
        <v>21</v>
      </c>
    </row>
    <row r="24" spans="1:16" x14ac:dyDescent="0.25">
      <c r="A24" s="4" t="s">
        <v>37</v>
      </c>
      <c r="B24" s="5">
        <v>44511</v>
      </c>
      <c r="C24" s="4" t="str">
        <f>"004176296017"</f>
        <v>004176296017</v>
      </c>
      <c r="D24" s="4">
        <v>6140761581</v>
      </c>
      <c r="E24" s="5">
        <v>44529</v>
      </c>
      <c r="F24" s="4">
        <v>775</v>
      </c>
      <c r="G24" s="4">
        <v>2151</v>
      </c>
      <c r="H24" s="4" t="s">
        <v>18</v>
      </c>
      <c r="I24" s="4">
        <v>6655971007</v>
      </c>
      <c r="J24" s="4" t="s">
        <v>43</v>
      </c>
      <c r="K24" s="4" t="s">
        <v>47</v>
      </c>
      <c r="L24" s="4">
        <v>-3.56</v>
      </c>
      <c r="M24" s="4">
        <v>-2.92</v>
      </c>
      <c r="N24" s="5">
        <v>44546</v>
      </c>
      <c r="O24" s="4"/>
      <c r="P24" s="4" t="s">
        <v>21</v>
      </c>
    </row>
    <row r="25" spans="1:16" x14ac:dyDescent="0.25">
      <c r="A25" s="4" t="s">
        <v>37</v>
      </c>
      <c r="B25" s="5">
        <v>44509</v>
      </c>
      <c r="C25" s="4" t="str">
        <f>"6920211119000473"</f>
        <v>6920211119000473</v>
      </c>
      <c r="D25" s="4">
        <v>6121687434</v>
      </c>
      <c r="E25" s="5">
        <v>44579</v>
      </c>
      <c r="F25" s="4">
        <v>39</v>
      </c>
      <c r="G25" s="4">
        <v>193</v>
      </c>
      <c r="H25" s="4" t="s">
        <v>18</v>
      </c>
      <c r="I25" s="4">
        <v>488410010</v>
      </c>
      <c r="J25" s="4" t="s">
        <v>48</v>
      </c>
      <c r="K25" s="4" t="s">
        <v>49</v>
      </c>
      <c r="L25" s="4">
        <v>-38.020000000000003</v>
      </c>
      <c r="M25" s="4">
        <v>-31.16</v>
      </c>
      <c r="N25" s="5">
        <v>44540</v>
      </c>
      <c r="O25" s="4"/>
      <c r="P25" s="4" t="s">
        <v>21</v>
      </c>
    </row>
    <row r="26" spans="1:16" x14ac:dyDescent="0.25">
      <c r="A26" s="4" t="s">
        <v>37</v>
      </c>
      <c r="B26" s="5">
        <v>44450</v>
      </c>
      <c r="C26" s="4" t="str">
        <f>"004163303356"</f>
        <v>004163303356</v>
      </c>
      <c r="D26" s="4">
        <v>5769592061</v>
      </c>
      <c r="E26" s="5">
        <v>44453</v>
      </c>
      <c r="F26" s="4">
        <v>603</v>
      </c>
      <c r="G26" s="4">
        <v>2151</v>
      </c>
      <c r="H26" s="4" t="s">
        <v>18</v>
      </c>
      <c r="I26" s="4">
        <v>6655971007</v>
      </c>
      <c r="J26" s="4" t="s">
        <v>43</v>
      </c>
      <c r="K26" s="4" t="s">
        <v>50</v>
      </c>
      <c r="L26" s="4">
        <v>-0.02</v>
      </c>
      <c r="M26" s="4">
        <v>-0.02</v>
      </c>
      <c r="N26" s="5">
        <v>44487</v>
      </c>
      <c r="O26" s="4"/>
      <c r="P26" s="4" t="s">
        <v>21</v>
      </c>
    </row>
    <row r="27" spans="1:16" x14ac:dyDescent="0.25">
      <c r="A27" s="4" t="s">
        <v>37</v>
      </c>
      <c r="B27" s="5">
        <v>44449</v>
      </c>
      <c r="C27" s="4" t="str">
        <f>"0014000001"</f>
        <v>0014000001</v>
      </c>
      <c r="D27" s="4">
        <v>5754273577</v>
      </c>
      <c r="E27" s="5">
        <v>44452</v>
      </c>
      <c r="F27" s="4">
        <v>597</v>
      </c>
      <c r="G27" s="4">
        <v>2187</v>
      </c>
      <c r="H27" s="4" t="s">
        <v>18</v>
      </c>
      <c r="I27" s="4">
        <v>764230116</v>
      </c>
      <c r="J27" s="4" t="s">
        <v>51</v>
      </c>
      <c r="K27" s="4" t="s">
        <v>52</v>
      </c>
      <c r="L27" s="4">
        <v>-250</v>
      </c>
      <c r="M27" s="4">
        <v>-204.92</v>
      </c>
      <c r="N27" s="5">
        <v>44479</v>
      </c>
      <c r="O27" s="4"/>
      <c r="P27" s="4" t="s">
        <v>21</v>
      </c>
    </row>
    <row r="28" spans="1:16" x14ac:dyDescent="0.25">
      <c r="A28" s="4" t="s">
        <v>37</v>
      </c>
      <c r="B28" s="5">
        <v>44388</v>
      </c>
      <c r="C28" s="4" t="str">
        <f>"004148458974"</f>
        <v>004148458974</v>
      </c>
      <c r="D28" s="4">
        <v>5415231853</v>
      </c>
      <c r="E28" s="5">
        <v>44405</v>
      </c>
      <c r="F28" s="4">
        <v>460</v>
      </c>
      <c r="G28" s="4">
        <v>2151</v>
      </c>
      <c r="H28" s="4" t="s">
        <v>18</v>
      </c>
      <c r="I28" s="4">
        <v>6655971007</v>
      </c>
      <c r="J28" s="4" t="s">
        <v>43</v>
      </c>
      <c r="K28" s="4" t="s">
        <v>50</v>
      </c>
      <c r="L28" s="4">
        <v>-0.13</v>
      </c>
      <c r="M28" s="4">
        <v>-0.11</v>
      </c>
      <c r="N28" s="5">
        <v>44424</v>
      </c>
      <c r="O28" s="4"/>
      <c r="P28" s="4" t="s">
        <v>21</v>
      </c>
    </row>
    <row r="29" spans="1:16" x14ac:dyDescent="0.25">
      <c r="A29" s="4" t="s">
        <v>37</v>
      </c>
      <c r="B29" s="5">
        <v>44388</v>
      </c>
      <c r="C29" s="4" t="str">
        <f>"004148458976"</f>
        <v>004148458976</v>
      </c>
      <c r="D29" s="4">
        <v>5415229849</v>
      </c>
      <c r="E29" s="5">
        <v>44405</v>
      </c>
      <c r="F29" s="4">
        <v>461</v>
      </c>
      <c r="G29" s="4">
        <v>2151</v>
      </c>
      <c r="H29" s="4" t="s">
        <v>18</v>
      </c>
      <c r="I29" s="4">
        <v>6655971007</v>
      </c>
      <c r="J29" s="4" t="s">
        <v>43</v>
      </c>
      <c r="K29" s="4" t="s">
        <v>50</v>
      </c>
      <c r="L29" s="4">
        <v>-0.54</v>
      </c>
      <c r="M29" s="4">
        <v>-0.44</v>
      </c>
      <c r="N29" s="5">
        <v>44424</v>
      </c>
      <c r="O29" s="4"/>
      <c r="P29" s="4" t="s">
        <v>21</v>
      </c>
    </row>
    <row r="30" spans="1:16" x14ac:dyDescent="0.25">
      <c r="A30" s="4" t="s">
        <v>37</v>
      </c>
      <c r="B30" s="5">
        <v>44388</v>
      </c>
      <c r="C30" s="4" t="str">
        <f>"004148458977"</f>
        <v>004148458977</v>
      </c>
      <c r="D30" s="4">
        <v>5415247668</v>
      </c>
      <c r="E30" s="5">
        <v>44405</v>
      </c>
      <c r="F30" s="4">
        <v>459</v>
      </c>
      <c r="G30" s="4">
        <v>2151</v>
      </c>
      <c r="H30" s="4" t="s">
        <v>18</v>
      </c>
      <c r="I30" s="4">
        <v>6655971007</v>
      </c>
      <c r="J30" s="4" t="s">
        <v>43</v>
      </c>
      <c r="K30" s="4" t="s">
        <v>50</v>
      </c>
      <c r="L30" s="4">
        <v>-1.59</v>
      </c>
      <c r="M30" s="4">
        <v>-1.3</v>
      </c>
      <c r="N30" s="5">
        <v>44424</v>
      </c>
      <c r="O30" s="4"/>
      <c r="P30" s="4" t="s">
        <v>21</v>
      </c>
    </row>
    <row r="31" spans="1:16" x14ac:dyDescent="0.25">
      <c r="A31" s="4" t="s">
        <v>37</v>
      </c>
      <c r="B31" s="5">
        <v>44388</v>
      </c>
      <c r="C31" s="4" t="str">
        <f>"004148458978"</f>
        <v>004148458978</v>
      </c>
      <c r="D31" s="4">
        <v>5415141985</v>
      </c>
      <c r="E31" s="5">
        <v>44405</v>
      </c>
      <c r="F31" s="4">
        <v>465</v>
      </c>
      <c r="G31" s="4">
        <v>2151</v>
      </c>
      <c r="H31" s="4" t="s">
        <v>18</v>
      </c>
      <c r="I31" s="4">
        <v>6655971007</v>
      </c>
      <c r="J31" s="4" t="s">
        <v>43</v>
      </c>
      <c r="K31" s="4" t="s">
        <v>53</v>
      </c>
      <c r="L31" s="4">
        <v>-0.21</v>
      </c>
      <c r="M31" s="4">
        <v>-0.17</v>
      </c>
      <c r="N31" s="5">
        <v>44424</v>
      </c>
      <c r="O31" s="4"/>
      <c r="P31" s="4" t="s">
        <v>21</v>
      </c>
    </row>
    <row r="32" spans="1:16" x14ac:dyDescent="0.25">
      <c r="A32" s="4" t="s">
        <v>37</v>
      </c>
      <c r="B32" s="5">
        <v>44388</v>
      </c>
      <c r="C32" s="4" t="str">
        <f>"004148458979"</f>
        <v>004148458979</v>
      </c>
      <c r="D32" s="4">
        <v>5415115136</v>
      </c>
      <c r="E32" s="5">
        <v>44405</v>
      </c>
      <c r="F32" s="4">
        <v>474</v>
      </c>
      <c r="G32" s="4">
        <v>2151</v>
      </c>
      <c r="H32" s="4" t="s">
        <v>18</v>
      </c>
      <c r="I32" s="4">
        <v>6655971007</v>
      </c>
      <c r="J32" s="4" t="s">
        <v>43</v>
      </c>
      <c r="K32" s="4" t="s">
        <v>54</v>
      </c>
      <c r="L32" s="4">
        <v>-1.35</v>
      </c>
      <c r="M32" s="4">
        <v>-1.23</v>
      </c>
      <c r="N32" s="5">
        <v>44424</v>
      </c>
      <c r="O32" s="4"/>
      <c r="P32" s="4" t="s">
        <v>21</v>
      </c>
    </row>
    <row r="33" spans="1:16" x14ac:dyDescent="0.25">
      <c r="A33" s="4" t="s">
        <v>37</v>
      </c>
      <c r="B33" s="5">
        <v>44388</v>
      </c>
      <c r="C33" s="4" t="str">
        <f>"004148458980"</f>
        <v>004148458980</v>
      </c>
      <c r="D33" s="4">
        <v>5415255712</v>
      </c>
      <c r="E33" s="5">
        <v>44405</v>
      </c>
      <c r="F33" s="4">
        <v>471</v>
      </c>
      <c r="G33" s="4">
        <v>2151</v>
      </c>
      <c r="H33" s="4" t="s">
        <v>18</v>
      </c>
      <c r="I33" s="4">
        <v>6655971007</v>
      </c>
      <c r="J33" s="4" t="s">
        <v>43</v>
      </c>
      <c r="K33" s="4" t="s">
        <v>50</v>
      </c>
      <c r="L33" s="4">
        <v>-0.9</v>
      </c>
      <c r="M33" s="4">
        <v>-0.74</v>
      </c>
      <c r="N33" s="5">
        <v>44424</v>
      </c>
      <c r="O33" s="4"/>
      <c r="P33" s="4" t="s">
        <v>21</v>
      </c>
    </row>
    <row r="34" spans="1:16" x14ac:dyDescent="0.25">
      <c r="A34" s="4" t="s">
        <v>37</v>
      </c>
      <c r="B34" s="5">
        <v>44388</v>
      </c>
      <c r="C34" s="4" t="str">
        <f>"004148458981"</f>
        <v>004148458981</v>
      </c>
      <c r="D34" s="4">
        <v>5415267596</v>
      </c>
      <c r="E34" s="5">
        <v>44405</v>
      </c>
      <c r="F34" s="4">
        <v>454</v>
      </c>
      <c r="G34" s="4">
        <v>2151</v>
      </c>
      <c r="H34" s="4" t="s">
        <v>18</v>
      </c>
      <c r="I34" s="4">
        <v>6655971007</v>
      </c>
      <c r="J34" s="4" t="s">
        <v>43</v>
      </c>
      <c r="K34" s="4" t="s">
        <v>50</v>
      </c>
      <c r="L34" s="4">
        <v>-0.56000000000000005</v>
      </c>
      <c r="M34" s="4">
        <v>-0.46</v>
      </c>
      <c r="N34" s="5">
        <v>44424</v>
      </c>
      <c r="O34" s="4"/>
      <c r="P34" s="4" t="s">
        <v>21</v>
      </c>
    </row>
    <row r="35" spans="1:16" x14ac:dyDescent="0.25">
      <c r="A35" s="4" t="s">
        <v>37</v>
      </c>
      <c r="B35" s="5">
        <v>44388</v>
      </c>
      <c r="C35" s="4" t="str">
        <f>"004148458982"</f>
        <v>004148458982</v>
      </c>
      <c r="D35" s="4">
        <v>5415249082</v>
      </c>
      <c r="E35" s="5">
        <v>44405</v>
      </c>
      <c r="F35" s="4">
        <v>457</v>
      </c>
      <c r="G35" s="4">
        <v>2151</v>
      </c>
      <c r="H35" s="4" t="s">
        <v>18</v>
      </c>
      <c r="I35" s="4">
        <v>6655971007</v>
      </c>
      <c r="J35" s="4" t="s">
        <v>43</v>
      </c>
      <c r="K35" s="4" t="s">
        <v>50</v>
      </c>
      <c r="L35" s="4">
        <v>-0.4</v>
      </c>
      <c r="M35" s="4">
        <v>-0.33</v>
      </c>
      <c r="N35" s="5">
        <v>44424</v>
      </c>
      <c r="O35" s="4"/>
      <c r="P35" s="4" t="s">
        <v>21</v>
      </c>
    </row>
    <row r="36" spans="1:16" x14ac:dyDescent="0.25">
      <c r="A36" s="4" t="s">
        <v>37</v>
      </c>
      <c r="B36" s="5">
        <v>44388</v>
      </c>
      <c r="C36" s="4" t="str">
        <f>"004148458983"</f>
        <v>004148458983</v>
      </c>
      <c r="D36" s="4">
        <v>5415257493</v>
      </c>
      <c r="E36" s="5">
        <v>44405</v>
      </c>
      <c r="F36" s="4">
        <v>455</v>
      </c>
      <c r="G36" s="4">
        <v>2151</v>
      </c>
      <c r="H36" s="4" t="s">
        <v>18</v>
      </c>
      <c r="I36" s="4">
        <v>6655971007</v>
      </c>
      <c r="J36" s="4" t="s">
        <v>43</v>
      </c>
      <c r="K36" s="4" t="s">
        <v>55</v>
      </c>
      <c r="L36" s="4">
        <v>-1.31</v>
      </c>
      <c r="M36" s="4">
        <v>-1.19</v>
      </c>
      <c r="N36" s="5">
        <v>44424</v>
      </c>
      <c r="O36" s="4"/>
      <c r="P36" s="4" t="s">
        <v>21</v>
      </c>
    </row>
    <row r="37" spans="1:16" x14ac:dyDescent="0.25">
      <c r="A37" s="4" t="s">
        <v>37</v>
      </c>
      <c r="B37" s="5">
        <v>44388</v>
      </c>
      <c r="C37" s="4" t="str">
        <f>"004148458984"</f>
        <v>004148458984</v>
      </c>
      <c r="D37" s="4">
        <v>5415267477</v>
      </c>
      <c r="E37" s="5">
        <v>44405</v>
      </c>
      <c r="F37" s="4">
        <v>458</v>
      </c>
      <c r="G37" s="4">
        <v>2151</v>
      </c>
      <c r="H37" s="4" t="s">
        <v>18</v>
      </c>
      <c r="I37" s="4">
        <v>6655971007</v>
      </c>
      <c r="J37" s="4" t="s">
        <v>43</v>
      </c>
      <c r="K37" s="4" t="s">
        <v>50</v>
      </c>
      <c r="L37" s="4">
        <v>-1.61</v>
      </c>
      <c r="M37" s="4">
        <v>-1.32</v>
      </c>
      <c r="N37" s="5">
        <v>44424</v>
      </c>
      <c r="O37" s="4"/>
      <c r="P37" s="4" t="s">
        <v>21</v>
      </c>
    </row>
    <row r="38" spans="1:16" x14ac:dyDescent="0.25">
      <c r="A38" s="4" t="s">
        <v>37</v>
      </c>
      <c r="B38" s="5">
        <v>44388</v>
      </c>
      <c r="C38" s="4" t="str">
        <f>"004148458985"</f>
        <v>004148458985</v>
      </c>
      <c r="D38" s="4">
        <v>5415091478</v>
      </c>
      <c r="E38" s="5">
        <v>44405</v>
      </c>
      <c r="F38" s="4">
        <v>468</v>
      </c>
      <c r="G38" s="4">
        <v>2151</v>
      </c>
      <c r="H38" s="4" t="s">
        <v>18</v>
      </c>
      <c r="I38" s="4">
        <v>6655971007</v>
      </c>
      <c r="J38" s="4" t="s">
        <v>43</v>
      </c>
      <c r="K38" s="4" t="s">
        <v>50</v>
      </c>
      <c r="L38" s="4">
        <v>-0.33</v>
      </c>
      <c r="M38" s="4">
        <v>-0.27</v>
      </c>
      <c r="N38" s="5">
        <v>44424</v>
      </c>
      <c r="O38" s="4"/>
      <c r="P38" s="4" t="s">
        <v>21</v>
      </c>
    </row>
    <row r="39" spans="1:16" x14ac:dyDescent="0.25">
      <c r="A39" s="4" t="s">
        <v>37</v>
      </c>
      <c r="B39" s="5">
        <v>44388</v>
      </c>
      <c r="C39" s="4" t="str">
        <f>"004148458986"</f>
        <v>004148458986</v>
      </c>
      <c r="D39" s="4">
        <v>5415256791</v>
      </c>
      <c r="E39" s="5">
        <v>44405</v>
      </c>
      <c r="F39" s="4">
        <v>456</v>
      </c>
      <c r="G39" s="4">
        <v>2151</v>
      </c>
      <c r="H39" s="4" t="s">
        <v>18</v>
      </c>
      <c r="I39" s="4">
        <v>6655971007</v>
      </c>
      <c r="J39" s="4" t="s">
        <v>43</v>
      </c>
      <c r="K39" s="4" t="s">
        <v>50</v>
      </c>
      <c r="L39" s="4">
        <v>-0.27</v>
      </c>
      <c r="M39" s="4">
        <v>-0.22</v>
      </c>
      <c r="N39" s="5">
        <v>44424</v>
      </c>
      <c r="O39" s="4"/>
      <c r="P39" s="4" t="s">
        <v>21</v>
      </c>
    </row>
    <row r="40" spans="1:16" x14ac:dyDescent="0.25">
      <c r="A40" s="4" t="s">
        <v>37</v>
      </c>
      <c r="B40" s="5">
        <v>44388</v>
      </c>
      <c r="C40" s="4" t="str">
        <f>"004148458987"</f>
        <v>004148458987</v>
      </c>
      <c r="D40" s="4">
        <v>5415115896</v>
      </c>
      <c r="E40" s="5">
        <v>44405</v>
      </c>
      <c r="F40" s="4">
        <v>466</v>
      </c>
      <c r="G40" s="4">
        <v>2151</v>
      </c>
      <c r="H40" s="4" t="s">
        <v>18</v>
      </c>
      <c r="I40" s="4">
        <v>6655971007</v>
      </c>
      <c r="J40" s="4" t="s">
        <v>43</v>
      </c>
      <c r="K40" s="4" t="s">
        <v>50</v>
      </c>
      <c r="L40" s="4">
        <v>-0.67</v>
      </c>
      <c r="M40" s="4">
        <v>-0.55000000000000004</v>
      </c>
      <c r="N40" s="5">
        <v>44424</v>
      </c>
      <c r="O40" s="4"/>
      <c r="P40" s="4" t="s">
        <v>21</v>
      </c>
    </row>
    <row r="41" spans="1:16" x14ac:dyDescent="0.25">
      <c r="A41" s="4" t="s">
        <v>37</v>
      </c>
      <c r="B41" s="5">
        <v>44388</v>
      </c>
      <c r="C41" s="4" t="str">
        <f>"004148458988"</f>
        <v>004148458988</v>
      </c>
      <c r="D41" s="4">
        <v>5415250188</v>
      </c>
      <c r="E41" s="5">
        <v>44405</v>
      </c>
      <c r="F41" s="4">
        <v>462</v>
      </c>
      <c r="G41" s="4">
        <v>2151</v>
      </c>
      <c r="H41" s="4" t="s">
        <v>18</v>
      </c>
      <c r="I41" s="4">
        <v>6655971007</v>
      </c>
      <c r="J41" s="4" t="s">
        <v>43</v>
      </c>
      <c r="K41" s="4" t="s">
        <v>50</v>
      </c>
      <c r="L41" s="4">
        <v>-6.62</v>
      </c>
      <c r="M41" s="4">
        <v>-5.43</v>
      </c>
      <c r="N41" s="5">
        <v>44424</v>
      </c>
      <c r="O41" s="4"/>
      <c r="P41" s="4" t="s">
        <v>21</v>
      </c>
    </row>
    <row r="42" spans="1:16" x14ac:dyDescent="0.25">
      <c r="A42" s="4" t="s">
        <v>37</v>
      </c>
      <c r="B42" s="5">
        <v>44388</v>
      </c>
      <c r="C42" s="4" t="str">
        <f>"004148458989"</f>
        <v>004148458989</v>
      </c>
      <c r="D42" s="4">
        <v>5415226686</v>
      </c>
      <c r="E42" s="5">
        <v>44405</v>
      </c>
      <c r="F42" s="4">
        <v>463</v>
      </c>
      <c r="G42" s="4">
        <v>2151</v>
      </c>
      <c r="H42" s="4" t="s">
        <v>18</v>
      </c>
      <c r="I42" s="4">
        <v>6655971007</v>
      </c>
      <c r="J42" s="4" t="s">
        <v>43</v>
      </c>
      <c r="K42" s="4" t="s">
        <v>50</v>
      </c>
      <c r="L42" s="4">
        <v>-0.02</v>
      </c>
      <c r="M42" s="4">
        <v>-0.02</v>
      </c>
      <c r="N42" s="5">
        <v>44424</v>
      </c>
      <c r="O42" s="4"/>
      <c r="P42" s="4" t="s">
        <v>21</v>
      </c>
    </row>
    <row r="43" spans="1:16" x14ac:dyDescent="0.25">
      <c r="A43" s="4" t="s">
        <v>37</v>
      </c>
      <c r="B43" s="5">
        <v>44388</v>
      </c>
      <c r="C43" s="4" t="str">
        <f>"004148458990"</f>
        <v>004148458990</v>
      </c>
      <c r="D43" s="4">
        <v>5415085986</v>
      </c>
      <c r="E43" s="5">
        <v>44405</v>
      </c>
      <c r="F43" s="4">
        <v>469</v>
      </c>
      <c r="G43" s="4">
        <v>2151</v>
      </c>
      <c r="H43" s="4" t="s">
        <v>18</v>
      </c>
      <c r="I43" s="4">
        <v>6655971007</v>
      </c>
      <c r="J43" s="4" t="s">
        <v>43</v>
      </c>
      <c r="K43" s="4" t="s">
        <v>56</v>
      </c>
      <c r="L43" s="4">
        <v>-4.2</v>
      </c>
      <c r="M43" s="4">
        <v>-3.82</v>
      </c>
      <c r="N43" s="5">
        <v>44424</v>
      </c>
      <c r="O43" s="4"/>
      <c r="P43" s="4" t="s">
        <v>21</v>
      </c>
    </row>
    <row r="44" spans="1:16" x14ac:dyDescent="0.25">
      <c r="A44" s="4" t="s">
        <v>37</v>
      </c>
      <c r="B44" s="5">
        <v>44388</v>
      </c>
      <c r="C44" s="4" t="str">
        <f>"004148458991"</f>
        <v>004148458991</v>
      </c>
      <c r="D44" s="4">
        <v>5415105362</v>
      </c>
      <c r="E44" s="5">
        <v>44405</v>
      </c>
      <c r="F44" s="4">
        <v>467</v>
      </c>
      <c r="G44" s="4">
        <v>2151</v>
      </c>
      <c r="H44" s="4" t="s">
        <v>18</v>
      </c>
      <c r="I44" s="4">
        <v>6655971007</v>
      </c>
      <c r="J44" s="4" t="s">
        <v>43</v>
      </c>
      <c r="K44" s="4" t="s">
        <v>50</v>
      </c>
      <c r="L44" s="4">
        <v>-1</v>
      </c>
      <c r="M44" s="4">
        <v>-0.82</v>
      </c>
      <c r="N44" s="5">
        <v>44424</v>
      </c>
      <c r="O44" s="4"/>
      <c r="P44" s="4" t="s">
        <v>21</v>
      </c>
    </row>
    <row r="45" spans="1:16" x14ac:dyDescent="0.25">
      <c r="A45" s="4" t="s">
        <v>37</v>
      </c>
      <c r="B45" s="5">
        <v>44388</v>
      </c>
      <c r="C45" s="4" t="str">
        <f>"004148458992"</f>
        <v>004148458992</v>
      </c>
      <c r="D45" s="4">
        <v>5415083355</v>
      </c>
      <c r="E45" s="5">
        <v>44405</v>
      </c>
      <c r="F45" s="4">
        <v>470</v>
      </c>
      <c r="G45" s="4">
        <v>2151</v>
      </c>
      <c r="H45" s="4" t="s">
        <v>18</v>
      </c>
      <c r="I45" s="4">
        <v>6655971007</v>
      </c>
      <c r="J45" s="4" t="s">
        <v>43</v>
      </c>
      <c r="K45" s="4" t="s">
        <v>50</v>
      </c>
      <c r="L45" s="4">
        <v>-0.01</v>
      </c>
      <c r="M45" s="4">
        <v>-0.01</v>
      </c>
      <c r="N45" s="5">
        <v>44424</v>
      </c>
      <c r="O45" s="4"/>
      <c r="P45" s="4" t="s">
        <v>21</v>
      </c>
    </row>
    <row r="46" spans="1:16" x14ac:dyDescent="0.25">
      <c r="A46" s="4" t="s">
        <v>37</v>
      </c>
      <c r="B46" s="5">
        <v>44388</v>
      </c>
      <c r="C46" s="4" t="str">
        <f>"004148458993"</f>
        <v>004148458993</v>
      </c>
      <c r="D46" s="4">
        <v>5415229872</v>
      </c>
      <c r="E46" s="5">
        <v>44405</v>
      </c>
      <c r="F46" s="4">
        <v>464</v>
      </c>
      <c r="G46" s="4">
        <v>2151</v>
      </c>
      <c r="H46" s="4" t="s">
        <v>18</v>
      </c>
      <c r="I46" s="4">
        <v>6655971007</v>
      </c>
      <c r="J46" s="4" t="s">
        <v>43</v>
      </c>
      <c r="K46" s="4" t="s">
        <v>50</v>
      </c>
      <c r="L46" s="4">
        <v>-0.15</v>
      </c>
      <c r="M46" s="4">
        <v>-0.12</v>
      </c>
      <c r="N46" s="5">
        <v>44424</v>
      </c>
      <c r="O46" s="4"/>
      <c r="P46" s="4" t="s">
        <v>21</v>
      </c>
    </row>
    <row r="47" spans="1:16" x14ac:dyDescent="0.25">
      <c r="A47" s="4" t="s">
        <v>37</v>
      </c>
      <c r="B47" s="5">
        <v>44388</v>
      </c>
      <c r="C47" s="4" t="str">
        <f>"004148458994"</f>
        <v>004148458994</v>
      </c>
      <c r="D47" s="4">
        <v>5415125207</v>
      </c>
      <c r="E47" s="5">
        <v>44405</v>
      </c>
      <c r="F47" s="4">
        <v>472</v>
      </c>
      <c r="G47" s="4">
        <v>2151</v>
      </c>
      <c r="H47" s="4" t="s">
        <v>18</v>
      </c>
      <c r="I47" s="4">
        <v>6655971007</v>
      </c>
      <c r="J47" s="4" t="s">
        <v>43</v>
      </c>
      <c r="K47" s="4" t="s">
        <v>50</v>
      </c>
      <c r="L47" s="4">
        <v>-0.4</v>
      </c>
      <c r="M47" s="4">
        <v>-0.33</v>
      </c>
      <c r="N47" s="5">
        <v>44424</v>
      </c>
      <c r="O47" s="4"/>
      <c r="P47" s="4" t="s">
        <v>21</v>
      </c>
    </row>
    <row r="48" spans="1:16" x14ac:dyDescent="0.25">
      <c r="A48" s="4" t="s">
        <v>37</v>
      </c>
      <c r="B48" s="5">
        <v>44388</v>
      </c>
      <c r="C48" s="4" t="str">
        <f>"004148458995"</f>
        <v>004148458995</v>
      </c>
      <c r="D48" s="4">
        <v>5415120507</v>
      </c>
      <c r="E48" s="5">
        <v>44405</v>
      </c>
      <c r="F48" s="4">
        <v>473</v>
      </c>
      <c r="G48" s="4">
        <v>2151</v>
      </c>
      <c r="H48" s="4" t="s">
        <v>18</v>
      </c>
      <c r="I48" s="4">
        <v>6655971007</v>
      </c>
      <c r="J48" s="4" t="s">
        <v>43</v>
      </c>
      <c r="K48" s="4" t="s">
        <v>50</v>
      </c>
      <c r="L48" s="4">
        <v>-0.18</v>
      </c>
      <c r="M48" s="4">
        <v>-0.15</v>
      </c>
      <c r="N48" s="5">
        <v>44424</v>
      </c>
      <c r="O48" s="4"/>
      <c r="P48" s="4" t="s">
        <v>21</v>
      </c>
    </row>
    <row r="49" spans="1:16" x14ac:dyDescent="0.25">
      <c r="A49" s="4" t="s">
        <v>37</v>
      </c>
      <c r="B49" s="5">
        <v>44376</v>
      </c>
      <c r="C49" s="4" t="str">
        <f>"2300049"</f>
        <v>2300049</v>
      </c>
      <c r="D49" s="4">
        <v>5321698560</v>
      </c>
      <c r="E49" s="5">
        <v>44384</v>
      </c>
      <c r="F49" s="4">
        <v>400</v>
      </c>
      <c r="G49" s="4">
        <v>1444</v>
      </c>
      <c r="H49" s="4" t="s">
        <v>18</v>
      </c>
      <c r="I49" s="4">
        <v>2242850341</v>
      </c>
      <c r="J49" s="4" t="s">
        <v>57</v>
      </c>
      <c r="K49" s="4" t="s">
        <v>58</v>
      </c>
      <c r="L49" s="4">
        <v>-262.10000000000002</v>
      </c>
      <c r="M49" s="4">
        <v>-214.84</v>
      </c>
      <c r="N49" s="5">
        <v>44406</v>
      </c>
      <c r="O49" s="4"/>
      <c r="P49" s="4" t="s">
        <v>21</v>
      </c>
    </row>
    <row r="50" spans="1:16" x14ac:dyDescent="0.25">
      <c r="A50" s="4" t="s">
        <v>37</v>
      </c>
      <c r="B50" s="5">
        <v>44376</v>
      </c>
      <c r="C50" s="4" t="str">
        <f>"2300051"</f>
        <v>2300051</v>
      </c>
      <c r="D50" s="4">
        <v>5321697809</v>
      </c>
      <c r="E50" s="5">
        <v>44396</v>
      </c>
      <c r="F50" s="4">
        <v>405</v>
      </c>
      <c r="G50" s="4">
        <v>1444</v>
      </c>
      <c r="H50" s="4" t="s">
        <v>18</v>
      </c>
      <c r="I50" s="4">
        <v>2242850341</v>
      </c>
      <c r="J50" s="4" t="s">
        <v>57</v>
      </c>
      <c r="K50" s="4" t="s">
        <v>59</v>
      </c>
      <c r="L50" s="4">
        <v>-154.06</v>
      </c>
      <c r="M50" s="4">
        <v>-126.28</v>
      </c>
      <c r="N50" s="5">
        <v>44406</v>
      </c>
      <c r="O50" s="4"/>
      <c r="P50" s="4" t="s">
        <v>21</v>
      </c>
    </row>
    <row r="51" spans="1:16" x14ac:dyDescent="0.25">
      <c r="A51" s="4" t="s">
        <v>37</v>
      </c>
      <c r="B51" s="5">
        <v>44165</v>
      </c>
      <c r="C51" s="4" t="str">
        <f>"7/PA"</f>
        <v>7/PA</v>
      </c>
      <c r="D51" s="4">
        <v>4172748059</v>
      </c>
      <c r="E51" s="5">
        <v>44179</v>
      </c>
      <c r="F51" s="4">
        <v>742</v>
      </c>
      <c r="G51" s="4">
        <v>1090</v>
      </c>
      <c r="H51" s="4" t="s">
        <v>18</v>
      </c>
      <c r="I51" s="4">
        <v>1260110117</v>
      </c>
      <c r="J51" s="4" t="s">
        <v>60</v>
      </c>
      <c r="K51" s="4" t="s">
        <v>61</v>
      </c>
      <c r="L51" s="4">
        <v>-420.9</v>
      </c>
      <c r="M51" s="4">
        <v>-345</v>
      </c>
      <c r="N51" s="5">
        <v>44204</v>
      </c>
      <c r="O51" s="4"/>
      <c r="P51" s="4" t="s">
        <v>21</v>
      </c>
    </row>
    <row r="52" spans="1:16" x14ac:dyDescent="0.25">
      <c r="A52" s="4" t="s">
        <v>37</v>
      </c>
      <c r="B52" s="5">
        <v>44163</v>
      </c>
      <c r="C52" s="4" t="str">
        <f>"008403229046"</f>
        <v>008403229046</v>
      </c>
      <c r="D52" s="4">
        <v>4114971744</v>
      </c>
      <c r="E52" s="5">
        <v>44515</v>
      </c>
      <c r="F52" s="4">
        <v>741</v>
      </c>
      <c r="G52" s="4">
        <v>2523</v>
      </c>
      <c r="H52" s="4" t="s">
        <v>18</v>
      </c>
      <c r="I52" s="4">
        <v>6655971007</v>
      </c>
      <c r="J52" s="4" t="s">
        <v>62</v>
      </c>
      <c r="K52" s="4"/>
      <c r="L52" s="4">
        <v>-58.05</v>
      </c>
      <c r="M52" s="4">
        <v>-47.58</v>
      </c>
      <c r="N52" s="5">
        <v>44196</v>
      </c>
      <c r="O52" s="4"/>
      <c r="P52" s="4" t="s">
        <v>21</v>
      </c>
    </row>
    <row r="53" spans="1:16" x14ac:dyDescent="0.25">
      <c r="A53" s="4" t="s">
        <v>37</v>
      </c>
      <c r="B53" s="5">
        <v>44120</v>
      </c>
      <c r="C53" s="4" t="str">
        <f>"2020/VE1-364"</f>
        <v>2020/VE1-364</v>
      </c>
      <c r="D53" s="4">
        <v>3860310957</v>
      </c>
      <c r="E53" s="5">
        <v>44123</v>
      </c>
      <c r="F53" s="4">
        <v>567</v>
      </c>
      <c r="G53" s="4">
        <v>4295</v>
      </c>
      <c r="H53" s="4" t="s">
        <v>18</v>
      </c>
      <c r="I53" s="4">
        <v>1704760097</v>
      </c>
      <c r="J53" s="4" t="s">
        <v>63</v>
      </c>
      <c r="K53" s="4" t="s">
        <v>64</v>
      </c>
      <c r="L53" s="4">
        <v>-15.25</v>
      </c>
      <c r="M53" s="4">
        <v>-15.25</v>
      </c>
      <c r="N53" s="5">
        <v>44151</v>
      </c>
      <c r="O53" s="4"/>
      <c r="P53" s="4" t="s">
        <v>21</v>
      </c>
    </row>
    <row r="54" spans="1:16" x14ac:dyDescent="0.25">
      <c r="A54" s="4" t="s">
        <v>37</v>
      </c>
      <c r="B54" s="5">
        <v>44118</v>
      </c>
      <c r="C54" s="4" t="str">
        <f>"2030044501"</f>
        <v>2030044501</v>
      </c>
      <c r="D54" s="4">
        <v>3886504896</v>
      </c>
      <c r="E54" s="5">
        <v>44127</v>
      </c>
      <c r="F54" s="4">
        <v>616</v>
      </c>
      <c r="G54" s="4">
        <v>610</v>
      </c>
      <c r="H54" s="4" t="s">
        <v>18</v>
      </c>
      <c r="I54" s="4">
        <v>2322600541</v>
      </c>
      <c r="J54" s="4" t="s">
        <v>43</v>
      </c>
      <c r="K54" s="4" t="s">
        <v>65</v>
      </c>
      <c r="L54" s="6">
        <v>-46506.400000000001</v>
      </c>
      <c r="M54" s="6">
        <v>-38120</v>
      </c>
      <c r="N54" s="5">
        <v>44178</v>
      </c>
      <c r="O54" s="4"/>
      <c r="P54" s="4" t="s">
        <v>21</v>
      </c>
    </row>
    <row r="55" spans="1:16" x14ac:dyDescent="0.25">
      <c r="A55" s="4" t="s">
        <v>17</v>
      </c>
      <c r="B55" s="5">
        <v>44104</v>
      </c>
      <c r="C55" s="4" t="str">
        <f>"2030044084"</f>
        <v>2030044084</v>
      </c>
      <c r="D55" s="4">
        <v>3770486770</v>
      </c>
      <c r="E55" s="5">
        <v>44127</v>
      </c>
      <c r="F55" s="4">
        <v>617</v>
      </c>
      <c r="G55" s="4">
        <v>610</v>
      </c>
      <c r="H55" s="4" t="s">
        <v>18</v>
      </c>
      <c r="I55" s="4">
        <v>2322600541</v>
      </c>
      <c r="J55" s="4" t="s">
        <v>43</v>
      </c>
      <c r="K55" s="4" t="s">
        <v>66</v>
      </c>
      <c r="L55" s="6">
        <v>46506.400000000001</v>
      </c>
      <c r="M55" s="6">
        <v>38120</v>
      </c>
      <c r="N55" s="5">
        <v>44164</v>
      </c>
      <c r="O55" s="4"/>
      <c r="P55" s="4" t="s">
        <v>21</v>
      </c>
    </row>
    <row r="56" spans="1:16" x14ac:dyDescent="0.25">
      <c r="A56" s="4" t="s">
        <v>37</v>
      </c>
      <c r="B56" s="5">
        <v>43804</v>
      </c>
      <c r="C56" s="4" t="str">
        <f>"000018-2019"</f>
        <v>000018-2019</v>
      </c>
      <c r="D56" s="4">
        <v>2099805492</v>
      </c>
      <c r="E56" s="5">
        <v>43808</v>
      </c>
      <c r="F56" s="4">
        <v>663</v>
      </c>
      <c r="G56" s="4">
        <v>4244</v>
      </c>
      <c r="H56" s="4" t="s">
        <v>18</v>
      </c>
      <c r="I56" s="4">
        <v>1368060453</v>
      </c>
      <c r="J56" s="4" t="s">
        <v>67</v>
      </c>
      <c r="K56" s="4" t="s">
        <v>68</v>
      </c>
      <c r="L56" s="6">
        <v>-2593.8000000000002</v>
      </c>
      <c r="M56" s="6">
        <v>-2358</v>
      </c>
      <c r="N56" s="5">
        <v>43836</v>
      </c>
      <c r="O56" s="4"/>
      <c r="P56" s="4" t="s">
        <v>21</v>
      </c>
    </row>
    <row r="57" spans="1:16" x14ac:dyDescent="0.25">
      <c r="A57" s="4" t="s">
        <v>37</v>
      </c>
      <c r="B57" s="5">
        <v>43672</v>
      </c>
      <c r="C57" s="4" t="str">
        <f>"327/2019"</f>
        <v>327/2019</v>
      </c>
      <c r="D57" s="4">
        <v>1329436657</v>
      </c>
      <c r="E57" s="5">
        <v>43677</v>
      </c>
      <c r="F57" s="4">
        <v>362</v>
      </c>
      <c r="G57" s="4">
        <v>3910</v>
      </c>
      <c r="H57" s="4" t="s">
        <v>18</v>
      </c>
      <c r="I57" s="4" t="s">
        <v>69</v>
      </c>
      <c r="J57" s="4" t="s">
        <v>70</v>
      </c>
      <c r="K57" s="4" t="s">
        <v>71</v>
      </c>
      <c r="L57" s="6">
        <v>-5000</v>
      </c>
      <c r="M57" s="6">
        <v>-4545.45</v>
      </c>
      <c r="N57" s="5">
        <v>43703</v>
      </c>
      <c r="O57" s="4"/>
      <c r="P57" s="4" t="s">
        <v>21</v>
      </c>
    </row>
    <row r="58" spans="1:16" x14ac:dyDescent="0.25">
      <c r="A58" s="4" t="s">
        <v>37</v>
      </c>
      <c r="B58" s="5">
        <v>43496</v>
      </c>
      <c r="C58" s="4" t="str">
        <f>"003/785"</f>
        <v>003/785</v>
      </c>
      <c r="D58" s="4">
        <v>281983098</v>
      </c>
      <c r="E58" s="5">
        <v>43503</v>
      </c>
      <c r="F58" s="4">
        <v>70</v>
      </c>
      <c r="G58" s="4">
        <v>3942</v>
      </c>
      <c r="H58" s="4" t="s">
        <v>18</v>
      </c>
      <c r="I58" s="4">
        <v>1164310359</v>
      </c>
      <c r="J58" s="4" t="s">
        <v>72</v>
      </c>
      <c r="K58" s="4" t="s">
        <v>73</v>
      </c>
      <c r="L58" s="4">
        <v>-619.09</v>
      </c>
      <c r="M58" s="4">
        <v>-589.61</v>
      </c>
      <c r="N58" s="5">
        <v>43556</v>
      </c>
      <c r="O58" s="4"/>
      <c r="P58" s="4" t="s">
        <v>21</v>
      </c>
    </row>
    <row r="59" spans="1:16" x14ac:dyDescent="0.25">
      <c r="A59" s="4" t="s">
        <v>37</v>
      </c>
      <c r="B59" s="5">
        <v>43496</v>
      </c>
      <c r="C59" s="4" t="str">
        <f>"003/798"</f>
        <v>003/798</v>
      </c>
      <c r="D59" s="4">
        <v>281983428</v>
      </c>
      <c r="E59" s="5">
        <v>43503</v>
      </c>
      <c r="F59" s="4">
        <v>69</v>
      </c>
      <c r="G59" s="4">
        <v>3942</v>
      </c>
      <c r="H59" s="4" t="s">
        <v>18</v>
      </c>
      <c r="I59" s="4">
        <v>1164310359</v>
      </c>
      <c r="J59" s="4" t="s">
        <v>72</v>
      </c>
      <c r="K59" s="4" t="s">
        <v>73</v>
      </c>
      <c r="L59" s="4">
        <v>-619.09</v>
      </c>
      <c r="M59" s="4">
        <v>-589.61</v>
      </c>
      <c r="N59" s="5">
        <v>43556</v>
      </c>
      <c r="O59" s="4"/>
      <c r="P59" s="4" t="s">
        <v>21</v>
      </c>
    </row>
    <row r="60" spans="1:16" x14ac:dyDescent="0.25">
      <c r="A60" s="4" t="s">
        <v>37</v>
      </c>
      <c r="B60" s="5">
        <v>43494</v>
      </c>
      <c r="C60" s="4" t="str">
        <f>"2"</f>
        <v>2</v>
      </c>
      <c r="D60" s="4">
        <v>240371601</v>
      </c>
      <c r="E60" s="5">
        <v>43500</v>
      </c>
      <c r="F60" s="4">
        <v>53</v>
      </c>
      <c r="G60" s="4">
        <v>2955</v>
      </c>
      <c r="H60" s="4" t="s">
        <v>18</v>
      </c>
      <c r="I60" s="4">
        <v>1089910119</v>
      </c>
      <c r="J60" s="4" t="s">
        <v>74</v>
      </c>
      <c r="K60" s="4" t="s">
        <v>73</v>
      </c>
      <c r="L60" s="4">
        <v>-414.76</v>
      </c>
      <c r="M60" s="4">
        <v>-339.97</v>
      </c>
      <c r="N60" s="5">
        <v>43525</v>
      </c>
      <c r="O60" s="4"/>
      <c r="P60" s="4" t="s">
        <v>21</v>
      </c>
    </row>
    <row r="61" spans="1:16" x14ac:dyDescent="0.25">
      <c r="A61" s="4" t="s">
        <v>37</v>
      </c>
      <c r="B61" s="5">
        <v>43465</v>
      </c>
      <c r="C61" s="4" t="str">
        <f>"116/PA"</f>
        <v>116/PA</v>
      </c>
      <c r="D61" s="4">
        <v>140088601</v>
      </c>
      <c r="E61" s="5">
        <v>43473</v>
      </c>
      <c r="F61" s="4">
        <v>1</v>
      </c>
      <c r="G61" s="4">
        <v>4164</v>
      </c>
      <c r="H61" s="4" t="s">
        <v>18</v>
      </c>
      <c r="I61" s="4">
        <v>1156370114</v>
      </c>
      <c r="J61" s="4" t="s">
        <v>75</v>
      </c>
      <c r="K61" s="4" t="s">
        <v>76</v>
      </c>
      <c r="L61" s="6">
        <v>-4984.3</v>
      </c>
      <c r="M61" s="6">
        <v>-4984.3</v>
      </c>
      <c r="N61" s="5">
        <v>43496</v>
      </c>
      <c r="O61" s="4"/>
      <c r="P61" s="4" t="s">
        <v>21</v>
      </c>
    </row>
    <row r="62" spans="1:16" x14ac:dyDescent="0.25">
      <c r="A62" s="4" t="s">
        <v>37</v>
      </c>
      <c r="B62" s="5">
        <v>43411</v>
      </c>
      <c r="C62" s="4" t="str">
        <f>"40132018P10000666699"</f>
        <v>40132018P10000666699</v>
      </c>
      <c r="D62" s="4">
        <v>126920327</v>
      </c>
      <c r="E62" s="5">
        <v>43413</v>
      </c>
      <c r="F62" s="4">
        <v>499</v>
      </c>
      <c r="G62" s="4">
        <v>4128</v>
      </c>
      <c r="H62" s="4" t="s">
        <v>18</v>
      </c>
      <c r="I62" s="4">
        <v>4705810150</v>
      </c>
      <c r="J62" s="4" t="s">
        <v>77</v>
      </c>
      <c r="K62" s="4" t="s">
        <v>78</v>
      </c>
      <c r="L62" s="4">
        <v>-253.15</v>
      </c>
      <c r="M62" s="4">
        <v>-207.5</v>
      </c>
      <c r="N62" s="5">
        <v>43471</v>
      </c>
      <c r="O62" s="4"/>
      <c r="P62" s="4" t="s">
        <v>21</v>
      </c>
    </row>
    <row r="63" spans="1:16" x14ac:dyDescent="0.25">
      <c r="A63" s="4" t="s">
        <v>37</v>
      </c>
      <c r="B63" s="5">
        <v>42345</v>
      </c>
      <c r="C63" s="4" t="str">
        <f>"8G00359080"</f>
        <v>8G00359080</v>
      </c>
      <c r="D63" s="4">
        <v>26554024</v>
      </c>
      <c r="E63" s="5">
        <v>42359</v>
      </c>
      <c r="F63" s="4">
        <v>803</v>
      </c>
      <c r="G63" s="4">
        <v>193</v>
      </c>
      <c r="H63" s="4" t="s">
        <v>18</v>
      </c>
      <c r="I63" s="4">
        <v>488410010</v>
      </c>
      <c r="J63" s="4" t="s">
        <v>48</v>
      </c>
      <c r="K63" s="4" t="s">
        <v>79</v>
      </c>
      <c r="L63" s="4">
        <v>-152.36000000000001</v>
      </c>
      <c r="M63" s="4">
        <v>-152.36000000000001</v>
      </c>
      <c r="N63" s="4"/>
      <c r="O63" s="4"/>
      <c r="P63" s="4" t="s">
        <v>21</v>
      </c>
    </row>
    <row r="64" spans="1:16" x14ac:dyDescent="0.25">
      <c r="A64" s="4" t="s">
        <v>17</v>
      </c>
      <c r="B64" s="5">
        <v>42303</v>
      </c>
      <c r="C64" s="4" t="str">
        <f>"174"</f>
        <v>174</v>
      </c>
      <c r="D64" s="4">
        <v>22323209</v>
      </c>
      <c r="E64" s="5">
        <v>42317</v>
      </c>
      <c r="F64" s="4">
        <v>665</v>
      </c>
      <c r="G64" s="4">
        <v>3708</v>
      </c>
      <c r="H64" s="4" t="s">
        <v>18</v>
      </c>
      <c r="I64" s="4">
        <v>11099320159</v>
      </c>
      <c r="J64" s="4" t="s">
        <v>80</v>
      </c>
      <c r="K64" s="4" t="s">
        <v>81</v>
      </c>
      <c r="L64" s="4">
        <v>707.6</v>
      </c>
      <c r="M64" s="4">
        <v>580</v>
      </c>
      <c r="N64" s="5">
        <v>42333</v>
      </c>
      <c r="O64" s="4"/>
      <c r="P64" s="4" t="s">
        <v>21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stampa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davide</cp:lastModifiedBy>
  <dcterms:created xsi:type="dcterms:W3CDTF">2022-10-04T08:59:42Z</dcterms:created>
  <dcterms:modified xsi:type="dcterms:W3CDTF">2022-10-04T08:59:42Z</dcterms:modified>
</cp:coreProperties>
</file>